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k Archer\Documents\1st October 2018\County Leagues\Worcs CCL\2019\"/>
    </mc:Choice>
  </mc:AlternateContent>
  <xr:revisionPtr revIDLastSave="0" documentId="13_ncr:1_{5A6B1DB8-423B-4D62-ADD7-66355B2E5D1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Target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J9" i="1" l="1"/>
  <c r="I9" i="1"/>
  <c r="H9" i="1"/>
  <c r="G9" i="1"/>
  <c r="G7" i="1"/>
  <c r="D20" i="1" l="1"/>
  <c r="D19" i="1" l="1"/>
  <c r="D13" i="1"/>
  <c r="E32" i="1" l="1"/>
  <c r="E21" i="1" l="1"/>
  <c r="D15" i="1" l="1"/>
  <c r="B16" i="1" l="1"/>
  <c r="E16" i="1"/>
  <c r="E31" i="1" l="1"/>
  <c r="E33" i="1" s="1"/>
  <c r="D14" i="1"/>
  <c r="C16" i="1"/>
  <c r="C17" i="1" s="1"/>
  <c r="C21" i="1"/>
  <c r="C23" i="1" s="1"/>
  <c r="C24" i="1" s="1"/>
  <c r="C25" i="1" l="1"/>
  <c r="C26" i="1" l="1"/>
  <c r="C28" i="1" l="1"/>
  <c r="D32" i="1" s="1"/>
  <c r="D29" i="1" l="1"/>
  <c r="C30" i="1" s="1"/>
  <c r="C32" i="1" s="1"/>
  <c r="D31" i="1" l="1"/>
  <c r="D28" i="1" s="1"/>
  <c r="C31" i="1" l="1"/>
</calcChain>
</file>

<file path=xl/sharedStrings.xml><?xml version="1.0" encoding="utf-8"?>
<sst xmlns="http://schemas.openxmlformats.org/spreadsheetml/2006/main" count="41" uniqueCount="36">
  <si>
    <t>Fill in the pink cells, I will do the rest...</t>
  </si>
  <si>
    <t>Is this a win/lose match?  Enter y  or n.</t>
  </si>
  <si>
    <t>1st innings</t>
  </si>
  <si>
    <t>Was this innings "All Out"?   Enter y or n.</t>
  </si>
  <si>
    <t>Overs available for 1st innings</t>
  </si>
  <si>
    <t>Completed overs used in 1st innings</t>
  </si>
  <si>
    <t>Incomplete overs: no of extra balls bowled</t>
  </si>
  <si>
    <t>Run rate for first innings</t>
  </si>
  <si>
    <t>Difference</t>
  </si>
  <si>
    <t>Multiplier</t>
  </si>
  <si>
    <t>Rate factor rounded</t>
  </si>
  <si>
    <t>New rate rounded</t>
  </si>
  <si>
    <t>New target</t>
  </si>
  <si>
    <t>Input W for Worcs CL or B for BDPCL</t>
  </si>
  <si>
    <t>(If curtailed, no of extra balls bowled)</t>
  </si>
  <si>
    <t xml:space="preserve"> </t>
  </si>
  <si>
    <t>RUNS TO WIN</t>
  </si>
  <si>
    <t>Runs for a Winning Draw</t>
  </si>
  <si>
    <t>Total 2nd innings overs available NOW (after deduction)</t>
  </si>
  <si>
    <t>n</t>
  </si>
  <si>
    <t>b</t>
  </si>
  <si>
    <t>Wickets lost</t>
  </si>
  <si>
    <t>BONUS POINTS</t>
  </si>
  <si>
    <t>BATTING</t>
  </si>
  <si>
    <t>BOWLING</t>
  </si>
  <si>
    <t>Overs available</t>
  </si>
  <si>
    <t>4pts</t>
  </si>
  <si>
    <t>3pts</t>
  </si>
  <si>
    <t>2pts</t>
  </si>
  <si>
    <t>1pt</t>
  </si>
  <si>
    <t>Thresholds</t>
  </si>
  <si>
    <t>BDPCL Reduced Overs Target Calculator</t>
  </si>
  <si>
    <t>80% target score for Losing Draw</t>
  </si>
  <si>
    <t xml:space="preserve">Following any rain interruption in the 1st innings and/or the 2nd innings.     </t>
  </si>
  <si>
    <t>WIN/LOSE/DRAW matches only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</si>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</sst>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6"/>
      <color theme="7" tint="0.7999816888943144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3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2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1" fontId="2" fillId="2" borderId="1" xfId="0" applyNumberFormat="1" applyFont="1" applyFill="1" applyBorder="1" applyProtection="1">
      <protection locked="0" hidden="1"/>
    </xf>
    <xf numFmtId="0" fontId="2" fillId="2" borderId="1" xfId="0" applyFont="1" applyFill="1" applyBorder="1" applyProtection="1">
      <protection locked="0" hidden="1"/>
    </xf>
    <xf numFmtId="0" fontId="5" fillId="5" borderId="1" xfId="0" applyFont="1" applyFill="1" applyBorder="1" applyProtection="1">
      <protection hidden="1"/>
    </xf>
    <xf numFmtId="0" fontId="8" fillId="3" borderId="1" xfId="0" applyFont="1" applyFill="1" applyBorder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10" fillId="4" borderId="1" xfId="0" applyFont="1" applyFill="1" applyBorder="1" applyAlignment="1" applyProtection="1">
      <alignment vertical="center"/>
      <protection hidden="1"/>
    </xf>
    <xf numFmtId="0" fontId="11" fillId="3" borderId="1" xfId="0" applyFont="1" applyFill="1" applyBorder="1" applyProtection="1">
      <protection hidden="1"/>
    </xf>
    <xf numFmtId="0" fontId="2" fillId="5" borderId="1" xfId="0" applyFont="1" applyFill="1" applyBorder="1" applyProtection="1">
      <protection hidden="1"/>
    </xf>
    <xf numFmtId="1" fontId="12" fillId="4" borderId="1" xfId="0" applyNumberFormat="1" applyFont="1" applyFill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2" fillId="6" borderId="0" xfId="0" applyFont="1" applyFill="1" applyProtection="1">
      <protection hidden="1"/>
    </xf>
    <xf numFmtId="0" fontId="4" fillId="6" borderId="0" xfId="0" applyFont="1" applyFill="1" applyAlignment="1" applyProtection="1">
      <alignment horizontal="right"/>
      <protection hidden="1"/>
    </xf>
    <xf numFmtId="0" fontId="7" fillId="6" borderId="0" xfId="0" applyFont="1" applyFill="1" applyAlignment="1" applyProtection="1">
      <alignment horizontal="left"/>
      <protection hidden="1"/>
    </xf>
    <xf numFmtId="164" fontId="14" fillId="6" borderId="0" xfId="0" applyNumberFormat="1" applyFont="1" applyFill="1" applyProtection="1">
      <protection hidden="1"/>
    </xf>
    <xf numFmtId="1" fontId="2" fillId="2" borderId="1" xfId="0" applyNumberFormat="1" applyFont="1" applyFill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2" fillId="6" borderId="0" xfId="0" applyNumberFormat="1" applyFont="1" applyFill="1" applyProtection="1">
      <protection hidden="1"/>
    </xf>
    <xf numFmtId="1" fontId="4" fillId="6" borderId="0" xfId="0" applyNumberFormat="1" applyFont="1" applyFill="1" applyProtection="1">
      <protection hidden="1"/>
    </xf>
    <xf numFmtId="2" fontId="2" fillId="6" borderId="0" xfId="0" applyNumberFormat="1" applyFont="1" applyFill="1" applyProtection="1">
      <protection hidden="1"/>
    </xf>
    <xf numFmtId="2" fontId="14" fillId="6" borderId="0" xfId="0" applyNumberFormat="1" applyFont="1" applyFill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wrapText="1"/>
      <protection hidden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6"/>
  <sheetViews>
    <sheetView tabSelected="1" workbookViewId="0">
      <selection activeCell="C19" sqref="C19"/>
    </sheetView>
  </sheetViews>
  <sheetFormatPr defaultRowHeight="15" x14ac:dyDescent="0.25"/>
  <cols>
    <col min="1" max="1" width="3.140625" style="8" customWidth="1"/>
    <col min="2" max="2" width="69.85546875" style="8" customWidth="1"/>
    <col min="3" max="3" width="11.42578125" style="8" customWidth="1"/>
    <col min="4" max="4" width="13.140625" style="13" customWidth="1"/>
    <col min="5" max="5" width="11.42578125" style="13" bestFit="1" customWidth="1"/>
    <col min="6" max="6" width="11.7109375" style="13" customWidth="1"/>
    <col min="7" max="7" width="9.140625" style="13"/>
    <col min="8" max="8" width="12.140625" style="13" customWidth="1"/>
    <col min="9" max="10" width="9.140625" style="13"/>
    <col min="11" max="11" width="9.140625" style="8"/>
    <col min="12" max="12" width="13.140625" style="8" customWidth="1"/>
    <col min="13" max="16384" width="9.140625" style="8"/>
  </cols>
  <sheetData>
    <row r="1" spans="1:28" ht="26.25" x14ac:dyDescent="0.4">
      <c r="B1" s="2" t="s">
        <v>31</v>
      </c>
      <c r="C1" s="1"/>
      <c r="D1" s="6"/>
      <c r="E1" s="6"/>
      <c r="F1" s="6"/>
      <c r="G1" s="6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9"/>
      <c r="Z1" s="19"/>
      <c r="AA1" s="19"/>
      <c r="AB1" s="19"/>
    </row>
    <row r="2" spans="1:28" ht="21.75" customHeight="1" x14ac:dyDescent="0.35">
      <c r="B2" s="35" t="s">
        <v>34</v>
      </c>
      <c r="C2" s="1"/>
      <c r="D2" s="6"/>
      <c r="E2" s="6"/>
      <c r="F2" s="6"/>
      <c r="G2" s="6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9"/>
      <c r="Z2" s="19"/>
      <c r="AA2" s="19"/>
      <c r="AB2" s="19"/>
    </row>
    <row r="3" spans="1:28" ht="35.25" customHeight="1" x14ac:dyDescent="0.35">
      <c r="B3" s="40" t="s">
        <v>33</v>
      </c>
      <c r="C3" s="40"/>
      <c r="D3" s="6"/>
      <c r="E3" s="6"/>
      <c r="F3" s="6"/>
      <c r="G3" s="6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9"/>
      <c r="Z3" s="19"/>
      <c r="AA3" s="19"/>
      <c r="AB3" s="19"/>
    </row>
    <row r="4" spans="1:28" s="13" customFormat="1" ht="4.5" customHeight="1" x14ac:dyDescent="0.35">
      <c r="B4" s="6" t="s">
        <v>13</v>
      </c>
      <c r="C4" s="14" t="s">
        <v>20</v>
      </c>
      <c r="D4" s="6"/>
      <c r="E4" s="6"/>
      <c r="F4" s="6"/>
      <c r="G4" s="6"/>
      <c r="Y4" s="19"/>
      <c r="Z4" s="19"/>
      <c r="AA4" s="19"/>
      <c r="AB4" s="19"/>
    </row>
    <row r="5" spans="1:28" ht="23.25" customHeight="1" x14ac:dyDescent="0.35">
      <c r="B5" s="3" t="s">
        <v>0</v>
      </c>
      <c r="D5" s="6"/>
      <c r="E5" s="6"/>
      <c r="F5" s="6"/>
      <c r="G5" s="6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9"/>
      <c r="Z5" s="19"/>
      <c r="AA5" s="19"/>
      <c r="AB5" s="19"/>
    </row>
    <row r="6" spans="1:28" ht="1.5" customHeight="1" x14ac:dyDescent="0.35">
      <c r="C6" s="1"/>
      <c r="D6" s="6"/>
      <c r="E6" s="6"/>
      <c r="F6" s="6"/>
      <c r="G6" s="6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9"/>
      <c r="Z6" s="19"/>
      <c r="AA6" s="19"/>
      <c r="AB6" s="19"/>
    </row>
    <row r="7" spans="1:28" ht="3.75" customHeight="1" x14ac:dyDescent="0.35">
      <c r="A7" s="13"/>
      <c r="B7" s="6" t="s">
        <v>1</v>
      </c>
      <c r="C7" s="14" t="s">
        <v>19</v>
      </c>
      <c r="D7" s="6"/>
      <c r="E7" s="6"/>
      <c r="F7" s="13" t="s">
        <v>21</v>
      </c>
      <c r="G7" s="25">
        <f>IF(C10="y",10,C11)</f>
        <v>10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9"/>
      <c r="Z7" s="19"/>
      <c r="AA7" s="19"/>
      <c r="AB7" s="19"/>
    </row>
    <row r="8" spans="1:28" ht="9" customHeight="1" x14ac:dyDescent="0.35">
      <c r="B8" s="1"/>
      <c r="C8" s="33"/>
      <c r="D8" s="6"/>
      <c r="E8" s="6"/>
      <c r="F8" s="6"/>
      <c r="G8" s="6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9"/>
      <c r="Z8" s="19"/>
      <c r="AA8" s="19"/>
      <c r="AB8" s="19"/>
    </row>
    <row r="9" spans="1:28" ht="21" x14ac:dyDescent="0.35">
      <c r="B9" s="20" t="s">
        <v>2</v>
      </c>
      <c r="C9" s="9">
        <v>275</v>
      </c>
      <c r="D9" s="6"/>
      <c r="E9" s="6"/>
      <c r="F9" s="13" t="s">
        <v>30</v>
      </c>
      <c r="G9" s="14">
        <f>VLOOKUP(C13,L12:T33,6)</f>
        <v>9</v>
      </c>
      <c r="H9" s="14">
        <f>VLOOKUP(C13,L12:T33,7)</f>
        <v>7</v>
      </c>
      <c r="I9" s="14">
        <f>VLOOKUP(C13,L12:T33,8)</f>
        <v>5</v>
      </c>
      <c r="J9" s="14">
        <f>VLOOKUP(C13,L12:T33,9)</f>
        <v>3</v>
      </c>
      <c r="K9" s="13"/>
      <c r="L9" s="26"/>
      <c r="M9" s="39" t="s">
        <v>22</v>
      </c>
      <c r="N9" s="39"/>
      <c r="O9" s="39"/>
      <c r="P9" s="39"/>
      <c r="Q9" s="39"/>
      <c r="R9" s="39"/>
      <c r="S9" s="39"/>
      <c r="T9" s="39"/>
      <c r="U9" s="13"/>
      <c r="V9" s="13"/>
      <c r="W9" s="13"/>
      <c r="X9" s="13"/>
      <c r="Y9" s="19"/>
      <c r="Z9" s="19"/>
      <c r="AA9" s="19"/>
      <c r="AB9" s="19"/>
    </row>
    <row r="10" spans="1:28" ht="21" x14ac:dyDescent="0.35">
      <c r="B10" s="20" t="s">
        <v>3</v>
      </c>
      <c r="C10" s="24" t="s">
        <v>35</v>
      </c>
      <c r="D10" s="34"/>
      <c r="E10" s="6"/>
      <c r="F10" s="6"/>
      <c r="G10" s="6"/>
      <c r="K10" s="13"/>
      <c r="L10" s="26"/>
      <c r="M10" s="39" t="s">
        <v>23</v>
      </c>
      <c r="N10" s="39"/>
      <c r="O10" s="39"/>
      <c r="P10" s="39"/>
      <c r="Q10" s="39" t="s">
        <v>24</v>
      </c>
      <c r="R10" s="39"/>
      <c r="S10" s="39"/>
      <c r="T10" s="39"/>
      <c r="U10" s="13"/>
      <c r="V10" s="13"/>
      <c r="W10" s="13"/>
      <c r="X10" s="13"/>
      <c r="Y10" s="19"/>
      <c r="Z10" s="19"/>
      <c r="AA10" s="19"/>
      <c r="AB10" s="19"/>
    </row>
    <row r="11" spans="1:28" ht="21" x14ac:dyDescent="0.35">
      <c r="B11" s="20" t="s">
        <v>21</v>
      </c>
      <c r="C11" s="24">
        <v>10</v>
      </c>
      <c r="D11" s="34"/>
      <c r="E11" s="6"/>
      <c r="F11" s="6"/>
      <c r="G11" s="6"/>
      <c r="K11" s="13"/>
      <c r="L11" s="27" t="s">
        <v>25</v>
      </c>
      <c r="M11" s="27" t="s">
        <v>26</v>
      </c>
      <c r="N11" s="27" t="s">
        <v>27</v>
      </c>
      <c r="O11" s="27" t="s">
        <v>28</v>
      </c>
      <c r="P11" s="27" t="s">
        <v>29</v>
      </c>
      <c r="Q11" s="27" t="s">
        <v>26</v>
      </c>
      <c r="R11" s="27" t="s">
        <v>27</v>
      </c>
      <c r="S11" s="27" t="s">
        <v>28</v>
      </c>
      <c r="T11" s="27" t="s">
        <v>29</v>
      </c>
      <c r="U11" s="13"/>
      <c r="V11" s="13"/>
      <c r="W11" s="13"/>
      <c r="X11" s="13"/>
      <c r="Y11" s="19"/>
      <c r="Z11" s="19"/>
      <c r="AA11" s="19"/>
      <c r="AB11" s="19"/>
    </row>
    <row r="12" spans="1:28" ht="21" x14ac:dyDescent="0.35">
      <c r="B12" s="20"/>
      <c r="C12" s="20"/>
      <c r="D12" s="6"/>
      <c r="E12" s="6" t="s">
        <v>15</v>
      </c>
      <c r="F12" s="6"/>
      <c r="G12" s="6"/>
      <c r="K12" s="13"/>
      <c r="L12" s="27">
        <v>20</v>
      </c>
      <c r="M12" s="28">
        <v>100</v>
      </c>
      <c r="N12" s="28">
        <v>80</v>
      </c>
      <c r="O12" s="28">
        <v>60</v>
      </c>
      <c r="P12" s="28">
        <v>40</v>
      </c>
      <c r="Q12" s="28">
        <v>7</v>
      </c>
      <c r="R12" s="28">
        <v>5</v>
      </c>
      <c r="S12" s="28">
        <v>3</v>
      </c>
      <c r="T12" s="28">
        <v>1</v>
      </c>
      <c r="U12" s="13"/>
      <c r="V12" s="13"/>
      <c r="W12" s="13"/>
      <c r="X12" s="13"/>
      <c r="Y12" s="19"/>
      <c r="Z12" s="19"/>
      <c r="AA12" s="19"/>
      <c r="AB12" s="19"/>
    </row>
    <row r="13" spans="1:28" ht="21" x14ac:dyDescent="0.35">
      <c r="B13" s="20" t="s">
        <v>4</v>
      </c>
      <c r="C13" s="9">
        <v>55</v>
      </c>
      <c r="D13" s="36" t="str">
        <f>IF(C13&gt;55,"Are you sure?", "")</f>
        <v/>
      </c>
      <c r="E13" s="6"/>
      <c r="F13" s="6"/>
      <c r="G13" s="6"/>
      <c r="K13" s="13"/>
      <c r="L13" s="27">
        <v>21</v>
      </c>
      <c r="M13" s="28">
        <v>105</v>
      </c>
      <c r="N13" s="28">
        <v>84</v>
      </c>
      <c r="O13" s="28">
        <v>63</v>
      </c>
      <c r="P13" s="28">
        <v>42</v>
      </c>
      <c r="Q13" s="28">
        <v>7</v>
      </c>
      <c r="R13" s="28">
        <v>5</v>
      </c>
      <c r="S13" s="28">
        <v>3</v>
      </c>
      <c r="T13" s="28">
        <v>1</v>
      </c>
      <c r="U13" s="13"/>
      <c r="V13" s="13"/>
      <c r="W13" s="13"/>
      <c r="X13" s="13"/>
      <c r="Y13" s="19"/>
      <c r="Z13" s="19"/>
      <c r="AA13" s="19"/>
      <c r="AB13" s="19"/>
    </row>
    <row r="14" spans="1:28" ht="21" x14ac:dyDescent="0.35">
      <c r="B14" s="20" t="s">
        <v>5</v>
      </c>
      <c r="C14" s="10">
        <v>53</v>
      </c>
      <c r="D14" s="36" t="str">
        <f>IF(E16&gt;C13,"check overs","")</f>
        <v/>
      </c>
      <c r="E14" s="6"/>
      <c r="F14" s="6"/>
      <c r="G14" s="6"/>
      <c r="K14" s="13"/>
      <c r="L14" s="27">
        <v>22</v>
      </c>
      <c r="M14" s="28">
        <v>110</v>
      </c>
      <c r="N14" s="28">
        <v>88</v>
      </c>
      <c r="O14" s="28">
        <v>66</v>
      </c>
      <c r="P14" s="28">
        <v>44</v>
      </c>
      <c r="Q14" s="28">
        <v>7</v>
      </c>
      <c r="R14" s="28">
        <v>5</v>
      </c>
      <c r="S14" s="28">
        <v>3</v>
      </c>
      <c r="T14" s="28">
        <v>1</v>
      </c>
      <c r="U14" s="13"/>
      <c r="V14" s="13"/>
      <c r="W14" s="13"/>
      <c r="X14" s="13"/>
      <c r="Y14" s="19"/>
      <c r="Z14" s="19"/>
      <c r="AA14" s="19"/>
      <c r="AB14" s="19"/>
    </row>
    <row r="15" spans="1:28" ht="21" x14ac:dyDescent="0.35">
      <c r="B15" s="20" t="s">
        <v>6</v>
      </c>
      <c r="C15" s="10">
        <v>0</v>
      </c>
      <c r="D15" s="4">
        <f>IF(C15=1,0.16666,IF(C15=2,0.33333,IF(C15=3,0.5,IF(C15=4,0.66666,IF(C15=5,0.83333,0)))))</f>
        <v>0</v>
      </c>
      <c r="E15" s="6"/>
      <c r="F15" s="6"/>
      <c r="G15" s="6"/>
      <c r="K15" s="13"/>
      <c r="L15" s="27">
        <v>23</v>
      </c>
      <c r="M15" s="28">
        <v>115</v>
      </c>
      <c r="N15" s="28">
        <v>92</v>
      </c>
      <c r="O15" s="28">
        <v>69</v>
      </c>
      <c r="P15" s="28">
        <v>46</v>
      </c>
      <c r="Q15" s="28">
        <v>7</v>
      </c>
      <c r="R15" s="28">
        <v>5</v>
      </c>
      <c r="S15" s="28">
        <v>3</v>
      </c>
      <c r="T15" s="28">
        <v>1</v>
      </c>
      <c r="U15" s="13"/>
      <c r="V15" s="13"/>
      <c r="W15" s="13"/>
      <c r="X15" s="13"/>
      <c r="Y15" s="19"/>
      <c r="Z15" s="19"/>
      <c r="AA15" s="19"/>
      <c r="AB15" s="19"/>
    </row>
    <row r="16" spans="1:28" ht="12" customHeight="1" x14ac:dyDescent="0.35">
      <c r="B16" s="23">
        <f>C14+D15</f>
        <v>53</v>
      </c>
      <c r="C16" s="23">
        <f>IF(C10="y",C9/C13,IF(C10="yes",C9/C13,C9/E16))</f>
        <v>5</v>
      </c>
      <c r="D16" s="34"/>
      <c r="E16" s="4">
        <f>C14+D15</f>
        <v>53</v>
      </c>
      <c r="F16" s="6"/>
      <c r="G16" s="6"/>
      <c r="K16" s="13"/>
      <c r="L16" s="27">
        <v>24</v>
      </c>
      <c r="M16" s="28">
        <v>120</v>
      </c>
      <c r="N16" s="28">
        <v>96</v>
      </c>
      <c r="O16" s="28">
        <v>72</v>
      </c>
      <c r="P16" s="28">
        <v>48</v>
      </c>
      <c r="Q16" s="28">
        <v>7</v>
      </c>
      <c r="R16" s="28">
        <v>5</v>
      </c>
      <c r="S16" s="28">
        <v>3</v>
      </c>
      <c r="T16" s="28">
        <v>1</v>
      </c>
      <c r="U16" s="13"/>
      <c r="V16" s="13"/>
      <c r="W16" s="13"/>
      <c r="X16" s="13"/>
      <c r="Y16" s="19"/>
      <c r="Z16" s="19"/>
      <c r="AA16" s="19"/>
      <c r="AB16" s="19"/>
    </row>
    <row r="17" spans="2:28" ht="21" x14ac:dyDescent="0.35">
      <c r="B17" s="20" t="s">
        <v>7</v>
      </c>
      <c r="C17" s="31">
        <f>ROUND(C16,5)</f>
        <v>5</v>
      </c>
      <c r="D17" s="34"/>
      <c r="E17" s="6"/>
      <c r="F17" s="6"/>
      <c r="G17" s="6"/>
      <c r="K17" s="13"/>
      <c r="L17" s="27">
        <v>25</v>
      </c>
      <c r="M17" s="28">
        <v>125</v>
      </c>
      <c r="N17" s="28">
        <v>100</v>
      </c>
      <c r="O17" s="28">
        <v>75</v>
      </c>
      <c r="P17" s="28">
        <v>50</v>
      </c>
      <c r="Q17" s="28">
        <v>7</v>
      </c>
      <c r="R17" s="28">
        <v>5</v>
      </c>
      <c r="S17" s="28">
        <v>3</v>
      </c>
      <c r="T17" s="28">
        <v>1</v>
      </c>
      <c r="U17" s="13"/>
      <c r="V17" s="13"/>
      <c r="W17" s="13"/>
      <c r="X17" s="13"/>
      <c r="Y17" s="19"/>
      <c r="Z17" s="19"/>
      <c r="AA17" s="19"/>
      <c r="AB17" s="19"/>
    </row>
    <row r="18" spans="2:28" ht="22.5" customHeight="1" x14ac:dyDescent="0.35">
      <c r="B18" s="21"/>
      <c r="C18" s="30"/>
      <c r="D18" s="37" t="str">
        <f>IF(C19&lt;20,"Are you sure? Normally there should be at least 20 overs available","")</f>
        <v/>
      </c>
      <c r="E18" s="6"/>
      <c r="F18" s="6"/>
      <c r="G18" s="6"/>
      <c r="K18" s="13"/>
      <c r="L18" s="27">
        <v>26</v>
      </c>
      <c r="M18" s="28">
        <v>130</v>
      </c>
      <c r="N18" s="28">
        <v>104</v>
      </c>
      <c r="O18" s="28">
        <v>78</v>
      </c>
      <c r="P18" s="28">
        <v>52</v>
      </c>
      <c r="Q18" s="28">
        <v>7</v>
      </c>
      <c r="R18" s="28">
        <v>5</v>
      </c>
      <c r="S18" s="28">
        <v>3</v>
      </c>
      <c r="T18" s="28">
        <v>1</v>
      </c>
      <c r="U18" s="13"/>
      <c r="V18" s="13"/>
      <c r="W18" s="13"/>
      <c r="X18" s="13"/>
      <c r="Y18" s="19"/>
      <c r="Z18" s="19"/>
      <c r="AA18" s="19"/>
      <c r="AB18" s="19"/>
    </row>
    <row r="19" spans="2:28" ht="21" x14ac:dyDescent="0.35">
      <c r="B19" s="20" t="s">
        <v>18</v>
      </c>
      <c r="C19" s="10">
        <v>38</v>
      </c>
      <c r="D19" s="36" t="str">
        <f>IF(C19&gt;C13,"Are you sure?","")</f>
        <v/>
      </c>
      <c r="E19" s="6"/>
      <c r="F19" s="6"/>
      <c r="G19" s="6"/>
      <c r="K19" s="13"/>
      <c r="L19" s="27">
        <v>27</v>
      </c>
      <c r="M19" s="28">
        <v>135</v>
      </c>
      <c r="N19" s="28">
        <v>108</v>
      </c>
      <c r="O19" s="28">
        <v>81</v>
      </c>
      <c r="P19" s="28">
        <v>54</v>
      </c>
      <c r="Q19" s="28">
        <v>7</v>
      </c>
      <c r="R19" s="28">
        <v>5</v>
      </c>
      <c r="S19" s="28">
        <v>3</v>
      </c>
      <c r="T19" s="28">
        <v>1</v>
      </c>
      <c r="U19" s="13"/>
      <c r="V19" s="13"/>
      <c r="W19" s="13"/>
      <c r="X19" s="13"/>
      <c r="Y19" s="19"/>
      <c r="Z19" s="19"/>
      <c r="AA19" s="19"/>
      <c r="AB19" s="19"/>
    </row>
    <row r="20" spans="2:28" ht="21" x14ac:dyDescent="0.35">
      <c r="B20" s="22" t="s">
        <v>14</v>
      </c>
      <c r="C20" s="10"/>
      <c r="D20" s="4">
        <f>IF(C20=1,0.16666,IF(C20=2,0.33333,IF(C20=3,0.5,IF(C20=4,0.66666,IF(C20=5,0.83333,0)))))</f>
        <v>0</v>
      </c>
      <c r="E20" s="6"/>
      <c r="F20" s="6"/>
      <c r="G20" s="6"/>
      <c r="K20" s="13"/>
      <c r="L20" s="27">
        <v>28</v>
      </c>
      <c r="M20" s="28">
        <v>140</v>
      </c>
      <c r="N20" s="28">
        <v>112</v>
      </c>
      <c r="O20" s="28">
        <v>84</v>
      </c>
      <c r="P20" s="28">
        <v>56</v>
      </c>
      <c r="Q20" s="28">
        <v>7</v>
      </c>
      <c r="R20" s="28">
        <v>5</v>
      </c>
      <c r="S20" s="28">
        <v>3</v>
      </c>
      <c r="T20" s="28">
        <v>1</v>
      </c>
      <c r="U20" s="13"/>
      <c r="V20" s="13"/>
      <c r="W20" s="13"/>
      <c r="X20" s="13"/>
      <c r="Y20" s="19"/>
      <c r="Z20" s="19"/>
      <c r="AA20" s="19"/>
      <c r="AB20" s="19"/>
    </row>
    <row r="21" spans="2:28" ht="21" x14ac:dyDescent="0.35">
      <c r="B21" s="20" t="s">
        <v>8</v>
      </c>
      <c r="C21" s="31">
        <f>IF(E21&gt;E16,0,E16-E21)</f>
        <v>15</v>
      </c>
      <c r="D21" s="6"/>
      <c r="E21" s="4">
        <f>D20+C19</f>
        <v>38</v>
      </c>
      <c r="F21" s="6"/>
      <c r="G21" s="6"/>
      <c r="K21" s="13"/>
      <c r="L21" s="27">
        <v>29</v>
      </c>
      <c r="M21" s="28">
        <v>145</v>
      </c>
      <c r="N21" s="28">
        <v>116</v>
      </c>
      <c r="O21" s="28">
        <v>87</v>
      </c>
      <c r="P21" s="28">
        <v>58</v>
      </c>
      <c r="Q21" s="28">
        <v>7</v>
      </c>
      <c r="R21" s="28">
        <v>5</v>
      </c>
      <c r="S21" s="28">
        <v>3</v>
      </c>
      <c r="T21" s="28">
        <v>1</v>
      </c>
      <c r="U21" s="13"/>
      <c r="V21" s="13"/>
      <c r="W21" s="13"/>
      <c r="X21" s="13"/>
      <c r="Y21" s="19"/>
      <c r="Z21" s="19"/>
      <c r="AA21" s="19"/>
      <c r="AB21" s="19"/>
    </row>
    <row r="22" spans="2:28" ht="21" x14ac:dyDescent="0.35">
      <c r="B22" s="20" t="s">
        <v>9</v>
      </c>
      <c r="C22" s="20">
        <v>1.2</v>
      </c>
      <c r="D22" s="6"/>
      <c r="E22" s="6"/>
      <c r="F22" s="6"/>
      <c r="G22" s="6"/>
      <c r="K22" s="13"/>
      <c r="L22" s="27">
        <v>30</v>
      </c>
      <c r="M22" s="28">
        <v>150</v>
      </c>
      <c r="N22" s="28">
        <v>120</v>
      </c>
      <c r="O22" s="28">
        <v>90</v>
      </c>
      <c r="P22" s="28">
        <v>60</v>
      </c>
      <c r="Q22" s="28">
        <v>7</v>
      </c>
      <c r="R22" s="28">
        <v>5</v>
      </c>
      <c r="S22" s="28">
        <v>3</v>
      </c>
      <c r="T22" s="28">
        <v>1</v>
      </c>
      <c r="U22" s="13"/>
      <c r="V22" s="13"/>
      <c r="W22" s="13"/>
      <c r="X22" s="13"/>
      <c r="Y22" s="19"/>
      <c r="Z22" s="19"/>
      <c r="AA22" s="19"/>
      <c r="AB22" s="19"/>
    </row>
    <row r="23" spans="2:28" ht="14.25" customHeight="1" x14ac:dyDescent="0.35">
      <c r="B23" s="20"/>
      <c r="C23" s="32">
        <f>ABS(C21*C22)</f>
        <v>18</v>
      </c>
      <c r="D23" s="6"/>
      <c r="E23" s="6"/>
      <c r="F23" s="6"/>
      <c r="G23" s="6"/>
      <c r="K23" s="13"/>
      <c r="L23" s="27">
        <v>31</v>
      </c>
      <c r="M23" s="28">
        <v>155</v>
      </c>
      <c r="N23" s="28">
        <v>124</v>
      </c>
      <c r="O23" s="28">
        <v>93</v>
      </c>
      <c r="P23" s="28">
        <v>62</v>
      </c>
      <c r="Q23" s="28">
        <v>8</v>
      </c>
      <c r="R23" s="28">
        <v>6</v>
      </c>
      <c r="S23" s="28">
        <v>4</v>
      </c>
      <c r="T23" s="28">
        <v>2</v>
      </c>
      <c r="U23" s="13"/>
      <c r="V23" s="13"/>
      <c r="W23" s="13"/>
      <c r="X23" s="13"/>
      <c r="Y23" s="19"/>
      <c r="Z23" s="19"/>
      <c r="AA23" s="19"/>
      <c r="AB23" s="19"/>
    </row>
    <row r="24" spans="2:28" ht="21" x14ac:dyDescent="0.35">
      <c r="B24" s="20" t="s">
        <v>10</v>
      </c>
      <c r="C24" s="31">
        <f>ROUND(C23,4)</f>
        <v>18</v>
      </c>
      <c r="D24" s="6"/>
      <c r="E24" s="6"/>
      <c r="F24" s="6"/>
      <c r="G24" s="6"/>
      <c r="K24" s="13"/>
      <c r="L24" s="27">
        <v>32</v>
      </c>
      <c r="M24" s="28">
        <v>160</v>
      </c>
      <c r="N24" s="28">
        <v>128</v>
      </c>
      <c r="O24" s="28">
        <v>96</v>
      </c>
      <c r="P24" s="28">
        <v>64</v>
      </c>
      <c r="Q24" s="28">
        <v>8</v>
      </c>
      <c r="R24" s="28">
        <v>6</v>
      </c>
      <c r="S24" s="28">
        <v>4</v>
      </c>
      <c r="T24" s="28">
        <v>2</v>
      </c>
      <c r="U24" s="13"/>
      <c r="V24" s="13"/>
      <c r="W24" s="13"/>
      <c r="X24" s="13"/>
      <c r="Y24" s="19"/>
      <c r="Z24" s="19"/>
      <c r="AA24" s="19"/>
      <c r="AB24" s="19"/>
    </row>
    <row r="25" spans="2:28" ht="12.75" customHeight="1" x14ac:dyDescent="0.35">
      <c r="B25" s="20"/>
      <c r="C25" s="23">
        <f>C17*(100+C24)/100</f>
        <v>5.9</v>
      </c>
      <c r="D25" s="6"/>
      <c r="E25" s="6"/>
      <c r="F25" s="6"/>
      <c r="G25" s="6"/>
      <c r="K25" s="13"/>
      <c r="L25" s="27">
        <v>33</v>
      </c>
      <c r="M25" s="28">
        <v>165</v>
      </c>
      <c r="N25" s="28">
        <v>132</v>
      </c>
      <c r="O25" s="28">
        <v>99</v>
      </c>
      <c r="P25" s="28">
        <v>66</v>
      </c>
      <c r="Q25" s="28">
        <v>8</v>
      </c>
      <c r="R25" s="28">
        <v>6</v>
      </c>
      <c r="S25" s="28">
        <v>4</v>
      </c>
      <c r="T25" s="28">
        <v>2</v>
      </c>
      <c r="U25" s="13"/>
      <c r="V25" s="13"/>
      <c r="W25" s="13"/>
      <c r="X25" s="13"/>
      <c r="Y25" s="19"/>
      <c r="Z25" s="19"/>
      <c r="AA25" s="19"/>
      <c r="AB25" s="19"/>
    </row>
    <row r="26" spans="2:28" ht="21" x14ac:dyDescent="0.35">
      <c r="B26" s="20" t="s">
        <v>11</v>
      </c>
      <c r="C26" s="31">
        <f>ROUND(C25,5)</f>
        <v>5.9</v>
      </c>
      <c r="D26" s="6"/>
      <c r="E26" s="6"/>
      <c r="F26" s="6"/>
      <c r="G26" s="6"/>
      <c r="K26" s="13"/>
      <c r="L26" s="27">
        <v>34</v>
      </c>
      <c r="M26" s="28">
        <v>170</v>
      </c>
      <c r="N26" s="28">
        <v>136</v>
      </c>
      <c r="O26" s="28">
        <v>102</v>
      </c>
      <c r="P26" s="28">
        <v>68</v>
      </c>
      <c r="Q26" s="28">
        <v>8</v>
      </c>
      <c r="R26" s="28">
        <v>6</v>
      </c>
      <c r="S26" s="28">
        <v>4</v>
      </c>
      <c r="T26" s="28">
        <v>2</v>
      </c>
      <c r="U26" s="13"/>
      <c r="V26" s="13"/>
      <c r="W26" s="13"/>
      <c r="X26" s="13"/>
      <c r="Y26" s="19"/>
      <c r="Z26" s="19"/>
      <c r="AA26" s="19"/>
      <c r="AB26" s="19"/>
    </row>
    <row r="27" spans="2:28" ht="10.5" customHeight="1" x14ac:dyDescent="0.35">
      <c r="B27" s="20"/>
      <c r="C27" s="20"/>
      <c r="D27" s="6"/>
      <c r="E27" s="6"/>
      <c r="F27" s="6"/>
      <c r="G27" s="6"/>
      <c r="K27" s="13"/>
      <c r="L27" s="27">
        <v>35</v>
      </c>
      <c r="M27" s="28">
        <v>175</v>
      </c>
      <c r="N27" s="28">
        <v>140</v>
      </c>
      <c r="O27" s="28">
        <v>105</v>
      </c>
      <c r="P27" s="28">
        <v>70</v>
      </c>
      <c r="Q27" s="28">
        <v>8</v>
      </c>
      <c r="R27" s="28">
        <v>6</v>
      </c>
      <c r="S27" s="28">
        <v>4</v>
      </c>
      <c r="T27" s="28">
        <v>2</v>
      </c>
      <c r="U27" s="13"/>
      <c r="V27" s="13"/>
      <c r="W27" s="13"/>
      <c r="X27" s="13"/>
      <c r="Y27" s="19"/>
      <c r="Z27" s="19"/>
      <c r="AA27" s="19"/>
      <c r="AB27" s="19"/>
    </row>
    <row r="28" spans="2:28" ht="21" x14ac:dyDescent="0.35">
      <c r="B28" s="20" t="s">
        <v>12</v>
      </c>
      <c r="C28" s="31">
        <f>C19*C26</f>
        <v>224.20000000000002</v>
      </c>
      <c r="D28" s="38" t="str">
        <f>IF(D31&gt;C30,"Irrelevant - greater than runs to win","")</f>
        <v/>
      </c>
      <c r="E28" s="6"/>
      <c r="F28" s="6"/>
      <c r="G28" s="6"/>
      <c r="K28" s="13"/>
      <c r="L28" s="27">
        <v>36</v>
      </c>
      <c r="M28" s="28">
        <v>180</v>
      </c>
      <c r="N28" s="28">
        <v>144</v>
      </c>
      <c r="O28" s="28">
        <v>108</v>
      </c>
      <c r="P28" s="28">
        <v>72</v>
      </c>
      <c r="Q28" s="28">
        <v>8</v>
      </c>
      <c r="R28" s="28">
        <v>6</v>
      </c>
      <c r="S28" s="28">
        <v>4</v>
      </c>
      <c r="T28" s="28">
        <v>2</v>
      </c>
      <c r="U28" s="13"/>
      <c r="V28" s="13"/>
      <c r="W28" s="13"/>
      <c r="X28" s="13"/>
      <c r="Y28" s="19"/>
      <c r="Z28" s="19"/>
      <c r="AA28" s="19"/>
      <c r="AB28" s="19"/>
    </row>
    <row r="29" spans="2:28" ht="13.5" customHeight="1" x14ac:dyDescent="0.35">
      <c r="B29" s="20"/>
      <c r="C29" s="29"/>
      <c r="D29" s="5">
        <f>C28+0.001</f>
        <v>224.20100000000002</v>
      </c>
      <c r="E29" s="6"/>
      <c r="F29" s="6"/>
      <c r="G29" s="6"/>
      <c r="K29" s="13"/>
      <c r="L29" s="27">
        <v>37</v>
      </c>
      <c r="M29" s="28">
        <v>185</v>
      </c>
      <c r="N29" s="28">
        <v>148</v>
      </c>
      <c r="O29" s="28">
        <v>111</v>
      </c>
      <c r="P29" s="28">
        <v>74</v>
      </c>
      <c r="Q29" s="28">
        <v>8</v>
      </c>
      <c r="R29" s="28">
        <v>6</v>
      </c>
      <c r="S29" s="28">
        <v>4</v>
      </c>
      <c r="T29" s="28">
        <v>2</v>
      </c>
      <c r="U29" s="13"/>
      <c r="V29" s="13"/>
      <c r="W29" s="13"/>
      <c r="X29" s="13"/>
      <c r="Y29" s="19"/>
      <c r="Z29" s="19"/>
      <c r="AA29" s="19"/>
      <c r="AB29" s="19"/>
    </row>
    <row r="30" spans="2:28" ht="27" customHeight="1" x14ac:dyDescent="0.5">
      <c r="B30" s="15" t="s">
        <v>16</v>
      </c>
      <c r="C30" s="18">
        <f>IF(C7="n",C9+1,ROUNDUP(D29,0))</f>
        <v>276</v>
      </c>
      <c r="D30" s="6"/>
      <c r="E30" s="6"/>
      <c r="F30" s="6"/>
      <c r="G30" s="6"/>
      <c r="K30" s="13"/>
      <c r="L30" s="27">
        <v>38</v>
      </c>
      <c r="M30" s="28">
        <v>190</v>
      </c>
      <c r="N30" s="28">
        <v>152</v>
      </c>
      <c r="O30" s="28">
        <v>114</v>
      </c>
      <c r="P30" s="28">
        <v>76</v>
      </c>
      <c r="Q30" s="28">
        <v>8</v>
      </c>
      <c r="R30" s="28">
        <v>6</v>
      </c>
      <c r="S30" s="28">
        <v>4</v>
      </c>
      <c r="T30" s="28">
        <v>2</v>
      </c>
      <c r="U30" s="13"/>
      <c r="V30" s="13"/>
      <c r="W30" s="13"/>
      <c r="X30" s="13"/>
      <c r="Y30" s="19"/>
      <c r="Z30" s="19"/>
      <c r="AA30" s="19"/>
      <c r="AB30" s="19"/>
    </row>
    <row r="31" spans="2:28" ht="23.25" x14ac:dyDescent="0.35">
      <c r="B31" s="16" t="s">
        <v>17</v>
      </c>
      <c r="C31" s="12">
        <f>IF(D31&gt;=C30,"n/a",D31)</f>
        <v>225</v>
      </c>
      <c r="D31" s="5">
        <f>ROUNDUP(D29,0)</f>
        <v>225</v>
      </c>
      <c r="E31" s="6">
        <f>IF(E21&gt;=E16,1,0)</f>
        <v>0</v>
      </c>
      <c r="F31" s="6"/>
      <c r="G31" s="6"/>
      <c r="K31" s="13"/>
      <c r="L31" s="27">
        <v>39</v>
      </c>
      <c r="M31" s="28">
        <v>195</v>
      </c>
      <c r="N31" s="28">
        <v>156</v>
      </c>
      <c r="O31" s="28">
        <v>117</v>
      </c>
      <c r="P31" s="28">
        <v>78</v>
      </c>
      <c r="Q31" s="28">
        <v>8</v>
      </c>
      <c r="R31" s="28">
        <v>6</v>
      </c>
      <c r="S31" s="28">
        <v>4</v>
      </c>
      <c r="T31" s="28">
        <v>2</v>
      </c>
      <c r="U31" s="13"/>
      <c r="V31" s="13"/>
      <c r="W31" s="13"/>
      <c r="X31" s="13"/>
      <c r="Y31" s="19"/>
      <c r="Z31" s="19"/>
      <c r="AA31" s="19"/>
      <c r="AB31" s="19"/>
    </row>
    <row r="32" spans="2:28" ht="25.5" customHeight="1" x14ac:dyDescent="0.35">
      <c r="B32" s="17" t="s">
        <v>32</v>
      </c>
      <c r="C32" s="11">
        <f>IF(D32&gt;=C30,"",IF(C7="n",ROUNDUP(D32,0),""))</f>
        <v>180</v>
      </c>
      <c r="D32" s="6">
        <f>C28*0.8</f>
        <v>179.36</v>
      </c>
      <c r="E32" s="6">
        <f>IF(C10="y",1,0)</f>
        <v>1</v>
      </c>
      <c r="F32" s="6"/>
      <c r="G32" s="6"/>
      <c r="K32" s="13"/>
      <c r="L32" s="27">
        <v>40</v>
      </c>
      <c r="M32" s="28">
        <v>200</v>
      </c>
      <c r="N32" s="28">
        <v>160</v>
      </c>
      <c r="O32" s="28">
        <v>120</v>
      </c>
      <c r="P32" s="28">
        <v>80</v>
      </c>
      <c r="Q32" s="28">
        <v>8</v>
      </c>
      <c r="R32" s="28">
        <v>6</v>
      </c>
      <c r="S32" s="28">
        <v>4</v>
      </c>
      <c r="T32" s="28">
        <v>2</v>
      </c>
      <c r="U32" s="13"/>
      <c r="V32" s="13"/>
      <c r="W32" s="13"/>
      <c r="X32" s="13"/>
      <c r="Y32" s="19"/>
      <c r="Z32" s="19"/>
      <c r="AA32" s="19"/>
      <c r="AB32" s="19"/>
    </row>
    <row r="33" spans="2:28" ht="18" customHeight="1" x14ac:dyDescent="0.35">
      <c r="B33" s="7"/>
      <c r="C33" s="7"/>
      <c r="D33" s="6"/>
      <c r="E33" s="6">
        <f>E31+E32</f>
        <v>1</v>
      </c>
      <c r="F33" s="6"/>
      <c r="G33" s="6"/>
      <c r="K33" s="13"/>
      <c r="L33" s="27">
        <v>41</v>
      </c>
      <c r="M33" s="28">
        <v>205</v>
      </c>
      <c r="N33" s="28">
        <v>164</v>
      </c>
      <c r="O33" s="28">
        <v>123</v>
      </c>
      <c r="P33" s="28">
        <v>82</v>
      </c>
      <c r="Q33" s="28">
        <v>9</v>
      </c>
      <c r="R33" s="28">
        <v>7</v>
      </c>
      <c r="S33" s="28">
        <v>5</v>
      </c>
      <c r="T33" s="28">
        <v>3</v>
      </c>
      <c r="U33" s="13"/>
      <c r="V33" s="13"/>
      <c r="W33" s="13"/>
      <c r="X33" s="13"/>
      <c r="Y33" s="19"/>
      <c r="Z33" s="19"/>
      <c r="AA33" s="19"/>
      <c r="AB33" s="19"/>
    </row>
    <row r="34" spans="2:28" ht="25.5" customHeight="1" x14ac:dyDescent="0.25">
      <c r="C3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9"/>
      <c r="Z34" s="19"/>
      <c r="AA34" s="19"/>
      <c r="AB34" s="19"/>
    </row>
    <row r="35" spans="2:28" x14ac:dyDescent="0.25"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9"/>
      <c r="Z35" s="19"/>
      <c r="AA35" s="19"/>
      <c r="AB35" s="19"/>
    </row>
    <row r="36" spans="2:28" x14ac:dyDescent="0.25"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9"/>
      <c r="Z36" s="19"/>
      <c r="AA36" s="19"/>
      <c r="AB36" s="19"/>
    </row>
    <row r="37" spans="2:28" x14ac:dyDescent="0.25"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9"/>
      <c r="Z37" s="19"/>
      <c r="AA37" s="19"/>
      <c r="AB37" s="19"/>
    </row>
    <row r="38" spans="2:28" x14ac:dyDescent="0.25"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9"/>
      <c r="Z38" s="19"/>
      <c r="AA38" s="19"/>
      <c r="AB38" s="19"/>
    </row>
    <row r="39" spans="2:28" x14ac:dyDescent="0.25"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9"/>
      <c r="Z39" s="19"/>
      <c r="AA39" s="19"/>
      <c r="AB39" s="19"/>
    </row>
    <row r="40" spans="2:28" x14ac:dyDescent="0.25"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9"/>
      <c r="Z40" s="19"/>
      <c r="AA40" s="19"/>
      <c r="AB40" s="19"/>
    </row>
    <row r="41" spans="2:28" x14ac:dyDescent="0.25"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9"/>
      <c r="Z41" s="19"/>
      <c r="AA41" s="19"/>
      <c r="AB41" s="19"/>
    </row>
    <row r="42" spans="2:28" x14ac:dyDescent="0.25"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2:28" x14ac:dyDescent="0.25"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2:28" x14ac:dyDescent="0.25"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2:28" x14ac:dyDescent="0.25"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2:28" x14ac:dyDescent="0.25"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2:28" x14ac:dyDescent="0.25"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2:28" x14ac:dyDescent="0.25"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1:28" x14ac:dyDescent="0.25"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1:28" x14ac:dyDescent="0.25"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1:28" x14ac:dyDescent="0.25"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1:28" x14ac:dyDescent="0.25"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1:28" x14ac:dyDescent="0.25"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1:28" x14ac:dyDescent="0.25"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1:28" x14ac:dyDescent="0.25"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1:28" x14ac:dyDescent="0.25"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1:28" x14ac:dyDescent="0.25"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1:28" x14ac:dyDescent="0.25"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1:28" x14ac:dyDescent="0.25"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1:28" x14ac:dyDescent="0.25"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1:28" x14ac:dyDescent="0.25"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1:28" x14ac:dyDescent="0.25"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1:28" x14ac:dyDescent="0.25"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1:28" x14ac:dyDescent="0.25"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1:28" x14ac:dyDescent="0.25"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1:28" x14ac:dyDescent="0.25"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</sheetData>
  <sheetProtection algorithmName="SHA-512" hashValue="D3KLKobVdQvImH5dbdzsVDNKvC+Iinr95BLn4PXqmyLAMtFcmb12ydKogGC23jPVDyn5SqJ4H/Hrax5DxNSHVQ==" saltValue="i/cC2L4iwS4+qUGaj1PMsA==" spinCount="100000" sheet="1" objects="1" scenarios="1" selectLockedCells="1"/>
  <sortState xmlns:xlrd2="http://schemas.microsoft.com/office/spreadsheetml/2017/richdata2" ref="J12:R42">
    <sortCondition ref="J12"/>
  </sortState>
  <mergeCells count="4">
    <mergeCell ref="M9:T9"/>
    <mergeCell ref="M10:P10"/>
    <mergeCell ref="Q10:T10"/>
    <mergeCell ref="B3:C3"/>
  </mergeCells>
  <conditionalFormatting sqref="C10:C11">
    <cfRule type="containsText" dxfId="0" priority="5" operator="containsText" text="y">
      <formula>NOT(ISERROR(SEARCH("y",C10)))</formula>
    </cfRule>
  </conditionalFormatting>
  <dataValidations count="5">
    <dataValidation type="whole" allowBlank="1" showInputMessage="1" showErrorMessage="1" errorTitle="Check extra balls" error="Number of balls must be 0,1,2 3,4, or 5" sqref="C15" xr:uid="{00000000-0002-0000-0000-000000000000}">
      <formula1>0</formula1>
      <formula2>5</formula2>
    </dataValidation>
    <dataValidation type="whole" allowBlank="1" showInputMessage="1" showErrorMessage="1" errorTitle="Check extra balls" error="Number of balls must be 0,1,2,3,4 or 5" sqref="C20" xr:uid="{00000000-0002-0000-0000-000001000000}">
      <formula1>0</formula1>
      <formula2>5</formula2>
    </dataValidation>
    <dataValidation type="whole" allowBlank="1" showInputMessage="1" showErrorMessage="1" errorTitle="Out of range" error="Should be between 20 and 55 overs." sqref="C13" xr:uid="{00000000-0002-0000-0000-000002000000}">
      <formula1>20</formula1>
      <formula2>55</formula2>
    </dataValidation>
    <dataValidation type="whole" allowBlank="1" showInputMessage="1" showErrorMessage="1" errorTitle="Out of Range" error="Must be less than 55 overs" sqref="C19" xr:uid="{00000000-0002-0000-0000-000003000000}">
      <formula1>10</formula1>
      <formula2>55</formula2>
    </dataValidation>
    <dataValidation type="whole" operator="lessThanOrEqual" allowBlank="1" showInputMessage="1" showErrorMessage="1" errorTitle="Check Overs" error="Must be fewer or equal to the number of overs available" sqref="C14" xr:uid="{00000000-0002-0000-0000-000004000000}">
      <formula1>C13</formula1>
    </dataValidation>
  </dataValidations>
  <pageMargins left="0.7" right="0.7" top="0.75" bottom="0.75" header="0.3" footer="0.3"/>
  <pageSetup paperSize="9" orientation="portrait" horizontalDpi="4294967293" verticalDpi="4294967293" r:id="rId1"/>
  <webPublishItems count="1">
    <webPublishItem id="5557" divId="3 Reduced overs calculator WCL 2015 v4 locked_5557" sourceType="sheet" destinationFile="C:\Users\Peter\Documents\County League\Win lose Calculator\3 Reduced overs calculator WCL 2015 v4 locked.htm" title="Reduced Overs calculator" autoRepublish="1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Nick Archer</cp:lastModifiedBy>
  <cp:lastPrinted>2019-03-08T10:55:33Z</cp:lastPrinted>
  <dcterms:created xsi:type="dcterms:W3CDTF">2014-12-11T10:03:50Z</dcterms:created>
  <dcterms:modified xsi:type="dcterms:W3CDTF">2019-03-13T09:55:24Z</dcterms:modified>
</cp:coreProperties>
</file>